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4D84D1EE-E124-4269-A552-165217A47D52}" xr6:coauthVersionLast="47" xr6:coauthVersionMax="47" xr10:uidLastSave="{00000000-0000-0000-0000-000000000000}"/>
  <bookViews>
    <workbookView xWindow="-108" yWindow="-108" windowWidth="27096" windowHeight="16416" activeTab="2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155" i="3" l="1"/>
  <c r="K155" i="3"/>
  <c r="J155" i="3"/>
  <c r="I155" i="3"/>
  <c r="H155" i="3"/>
  <c r="G155" i="3"/>
  <c r="F155" i="3"/>
  <c r="G142" i="3"/>
  <c r="H142" i="3"/>
  <c r="I142" i="3"/>
  <c r="J142" i="3"/>
  <c r="K142" i="3"/>
  <c r="L142" i="3"/>
  <c r="F142" i="3"/>
  <c r="H141" i="3"/>
  <c r="H140" i="3"/>
  <c r="H139" i="3"/>
  <c r="H152" i="3" s="1"/>
  <c r="H138" i="3"/>
  <c r="H137" i="3"/>
  <c r="H154" i="3"/>
  <c r="H151" i="3"/>
  <c r="K136" i="3"/>
  <c r="J136" i="3"/>
  <c r="J149" i="3" s="1"/>
  <c r="I136" i="3"/>
  <c r="I149" i="3" s="1"/>
  <c r="I146" i="3"/>
  <c r="J146" i="3"/>
  <c r="K146" i="3"/>
  <c r="H146" i="3"/>
  <c r="F134" i="3"/>
  <c r="L134" i="3"/>
  <c r="K134" i="3"/>
  <c r="J134" i="3"/>
  <c r="L132" i="3"/>
  <c r="K154" i="3"/>
  <c r="J154" i="3"/>
  <c r="I154" i="3"/>
  <c r="G154" i="3"/>
  <c r="F154" i="3"/>
  <c r="K153" i="3"/>
  <c r="J153" i="3"/>
  <c r="I153" i="3"/>
  <c r="H153" i="3"/>
  <c r="G153" i="3"/>
  <c r="F153" i="3"/>
  <c r="K152" i="3"/>
  <c r="J152" i="3"/>
  <c r="I152" i="3"/>
  <c r="G152" i="3"/>
  <c r="F152" i="3"/>
  <c r="K151" i="3"/>
  <c r="J151" i="3"/>
  <c r="I151" i="3"/>
  <c r="G151" i="3"/>
  <c r="F151" i="3"/>
  <c r="K150" i="3"/>
  <c r="J150" i="3"/>
  <c r="I150" i="3"/>
  <c r="H150" i="3"/>
  <c r="G150" i="3"/>
  <c r="F150" i="3"/>
  <c r="K149" i="3"/>
  <c r="H149" i="3"/>
  <c r="G149" i="3"/>
  <c r="F149" i="3"/>
  <c r="O95" i="3"/>
  <c r="L104" i="3"/>
  <c r="G104" i="3"/>
  <c r="F116" i="3"/>
  <c r="K116" i="3"/>
  <c r="I116" i="3"/>
  <c r="I126" i="3" s="1"/>
  <c r="H116" i="3"/>
  <c r="G116" i="3"/>
  <c r="I115" i="3"/>
  <c r="H115" i="3"/>
  <c r="G115" i="3"/>
  <c r="J114" i="3"/>
  <c r="I114" i="3"/>
  <c r="I124" i="3" s="1"/>
  <c r="H114" i="3"/>
  <c r="G114" i="3"/>
  <c r="J113" i="3"/>
  <c r="I113" i="3"/>
  <c r="H113" i="3"/>
  <c r="G113" i="3"/>
  <c r="J112" i="3"/>
  <c r="I112" i="3"/>
  <c r="H112" i="3"/>
  <c r="H122" i="3" s="1"/>
  <c r="G112" i="3"/>
  <c r="F112" i="3"/>
  <c r="K111" i="3"/>
  <c r="J111" i="3"/>
  <c r="I111" i="3"/>
  <c r="H111" i="3"/>
  <c r="H126" i="3" s="1"/>
  <c r="G111" i="3"/>
  <c r="F111" i="3"/>
  <c r="K108" i="3"/>
  <c r="F108" i="3"/>
  <c r="F104" i="3"/>
  <c r="J116" i="3"/>
  <c r="K115" i="3"/>
  <c r="J115" i="3"/>
  <c r="F115" i="3"/>
  <c r="F125" i="3" s="1"/>
  <c r="K114" i="3"/>
  <c r="F114" i="3"/>
  <c r="K113" i="3"/>
  <c r="K123" i="3" s="1"/>
  <c r="F113" i="3"/>
  <c r="K112" i="3"/>
  <c r="K122" i="3" s="1"/>
  <c r="I47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H72" i="3"/>
  <c r="G72" i="3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G43" i="3" s="1"/>
  <c r="H33" i="3"/>
  <c r="H43" i="3" s="1"/>
  <c r="I33" i="3"/>
  <c r="I43" i="3" s="1"/>
  <c r="J33" i="3"/>
  <c r="K33" i="3"/>
  <c r="G34" i="3"/>
  <c r="H34" i="3"/>
  <c r="I34" i="3"/>
  <c r="J34" i="3"/>
  <c r="K34" i="3"/>
  <c r="G35" i="3"/>
  <c r="H35" i="3"/>
  <c r="H45" i="3" s="1"/>
  <c r="I35" i="3"/>
  <c r="I45" i="3" s="1"/>
  <c r="J35" i="3"/>
  <c r="K35" i="3"/>
  <c r="G36" i="3"/>
  <c r="G46" i="3" s="1"/>
  <c r="H36" i="3"/>
  <c r="H46" i="3" s="1"/>
  <c r="I36" i="3"/>
  <c r="I46" i="3" s="1"/>
  <c r="J36" i="3"/>
  <c r="K36" i="3"/>
  <c r="G37" i="3"/>
  <c r="H37" i="3"/>
  <c r="I37" i="3"/>
  <c r="J37" i="3"/>
  <c r="K37" i="3"/>
  <c r="G32" i="3"/>
  <c r="H32" i="3"/>
  <c r="H47" i="3" s="1"/>
  <c r="I32" i="3"/>
  <c r="J32" i="3"/>
  <c r="K32" i="3"/>
  <c r="K47" i="3" s="1"/>
  <c r="F32" i="3"/>
  <c r="J9" i="3"/>
  <c r="F21" i="3"/>
  <c r="F34" i="3" s="1"/>
  <c r="F44" i="3" s="1"/>
  <c r="F22" i="3"/>
  <c r="F35" i="3" s="1"/>
  <c r="F4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I122" i="3" l="1"/>
  <c r="K126" i="3"/>
  <c r="J44" i="3"/>
  <c r="J122" i="3"/>
  <c r="K125" i="3"/>
  <c r="K44" i="3"/>
  <c r="J126" i="3"/>
  <c r="H123" i="3"/>
  <c r="I123" i="3"/>
  <c r="F43" i="3"/>
  <c r="G47" i="3"/>
  <c r="J123" i="3"/>
  <c r="F47" i="3"/>
  <c r="K46" i="3"/>
  <c r="K43" i="3"/>
  <c r="F46" i="3"/>
  <c r="J46" i="3"/>
  <c r="J43" i="3"/>
  <c r="F124" i="3"/>
  <c r="H124" i="3"/>
  <c r="J45" i="3"/>
  <c r="G123" i="3"/>
  <c r="J124" i="3"/>
  <c r="J125" i="3"/>
  <c r="H125" i="3"/>
  <c r="F123" i="3"/>
  <c r="I125" i="3"/>
  <c r="F126" i="3"/>
  <c r="G45" i="3"/>
  <c r="J47" i="3"/>
  <c r="I44" i="3"/>
  <c r="F122" i="3"/>
  <c r="H44" i="3"/>
  <c r="G44" i="3"/>
  <c r="K124" i="3"/>
  <c r="G84" i="3"/>
  <c r="H84" i="3"/>
  <c r="I84" i="3"/>
  <c r="G125" i="3"/>
  <c r="K45" i="3"/>
  <c r="G124" i="3"/>
  <c r="G122" i="3"/>
  <c r="G126" i="3"/>
  <c r="G87" i="3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  <c r="O94" i="3"/>
  <c r="L96" i="3" s="1"/>
  <c r="J96" i="3" l="1"/>
  <c r="J94" i="3" s="1"/>
  <c r="J104" i="3" s="1"/>
  <c r="H96" i="3"/>
  <c r="K96" i="3"/>
  <c r="K94" i="3" s="1"/>
  <c r="K104" i="3" s="1"/>
  <c r="H94" i="3"/>
  <c r="H104" i="3" s="1"/>
  <c r="I96" i="3"/>
  <c r="I94" i="3" s="1"/>
  <c r="I104" i="3" s="1"/>
  <c r="J132" i="3"/>
  <c r="K132" i="3"/>
  <c r="O133" i="3"/>
  <c r="O132" i="3"/>
  <c r="H134" i="3" l="1"/>
  <c r="H132" i="3" s="1"/>
  <c r="I134" i="3"/>
  <c r="I132" i="3" s="1"/>
</calcChain>
</file>

<file path=xl/sharedStrings.xml><?xml version="1.0" encoding="utf-8"?>
<sst xmlns="http://schemas.openxmlformats.org/spreadsheetml/2006/main" count="283" uniqueCount="105">
  <si>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</si>
  <si>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</si>
  <si>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</si>
  <si>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</si>
  <si>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</si>
  <si>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</si>
  <si>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</si>
  <si>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</si>
  <si>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</si>
  <si>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</si>
  <si>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</si>
  <si>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</si>
  <si>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</si>
  <si>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</si>
  <si>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</si>
  <si>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</si>
  <si>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</si>
  <si>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</si>
  <si>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</si>
  <si>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</si>
  <si>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</si>
  <si>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</si>
  <si>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</si>
  <si>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</si>
  <si>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</si>
  <si>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</si>
  <si>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</si>
  <si>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</si>
  <si>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</si>
  <si>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</si>
  <si>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</si>
  <si>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</si>
  <si>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</si>
  <si>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</si>
  <si>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</si>
  <si>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</si>
  <si>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</si>
  <si>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</si>
  <si>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</si>
  <si>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</si>
  <si>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</si>
  <si>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</si>
  <si>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</si>
  <si>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</si>
  <si>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</si>
  <si>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</si>
  <si>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</si>
  <si>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</si>
  <si>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</si>
  <si>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</si>
  <si>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</si>
  <si>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</si>
  <si>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</si>
  <si>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</si>
  <si>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</si>
  <si>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</si>
  <si>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</si>
  <si>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</si>
  <si>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</si>
  <si>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</si>
  <si>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</si>
  <si>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</si>
  <si>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</si>
  <si>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</si>
  <si>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</si>
  <si>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</si>
  <si>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</si>
  <si>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</si>
  <si>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</si>
  <si>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</si>
  <si>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</si>
  <si>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</si>
  <si>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</si>
  <si>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</si>
  <si>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</si>
  <si>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</si>
  <si>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</si>
  <si>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</si>
  <si>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</si>
  <si>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</si>
  <si>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</si>
  <si>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</si>
  <si>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</si>
  <si>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</si>
  <si>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</si>
  <si>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</si>
  <si>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</si>
  <si>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</si>
  <si>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</si>
  <si>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</si>
  <si>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</si>
  <si>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</si>
  <si>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</si>
  <si>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</si>
  <si>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</si>
  <si>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</si>
  <si>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</si>
  <si>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</si>
  <si>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</si>
  <si>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</si>
  <si>
    <t>test3</t>
    <phoneticPr fontId="1" type="noConversion"/>
  </si>
  <si>
    <t>test1</t>
    <phoneticPr fontId="1" type="noConversion"/>
  </si>
  <si>
    <t>최대 수축</t>
    <phoneticPr fontId="1" type="noConversion"/>
  </si>
  <si>
    <t>최대 수축률</t>
    <phoneticPr fontId="1" type="noConversion"/>
  </si>
  <si>
    <t>test4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</si>
</sst>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  <font>
      <b/>
      <sz val="26"/>
      <color theme="1"/>
      <name val="맑은 고딕"/>
      <family val="3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31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38"/>
  <sheetViews>
    <sheetView workbookViewId="0">
      <selection activeCell="I38" sqref="I38"/>
    </sheetView>
  </sheetViews>
  <sheetFormatPr defaultRowHeight="17.399999999999999"/>
  <cols>
    <col min="2" max="2" width="21.69921875" customWidth="1"/>
    <col min="3" max="27" width="17.69921875" customWidth="1"/>
  </cols>
  <sheetData>
    <row r="1" spans="2:29" ht="18" thickBot="1"/>
    <row r="2" spans="2:29" ht="42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O165"/>
  <sheetViews>
    <sheetView tabSelected="1" topLeftCell="B129" zoomScaleNormal="100" workbookViewId="0">
      <selection activeCell="K147" sqref="K147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 ht="39.6">
      <c r="B13" s="30" t="s">
        <v>101</v>
      </c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 ht="39.6">
      <c r="B53" s="30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5">
      <c r="B81" t="s">
        <v>26</v>
      </c>
      <c r="C81" t="s">
        <v>98</v>
      </c>
      <c r="D81" s="28"/>
      <c r="E81" t="s">
        <v>93</v>
      </c>
      <c r="F81" t="s">
        <v>92</v>
      </c>
    </row>
    <row r="82" spans="2:15">
      <c r="C82">
        <v>0</v>
      </c>
      <c r="D82" s="28"/>
      <c r="E82">
        <v>0</v>
      </c>
    </row>
    <row r="83" spans="2:15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5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5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5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5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5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  <row r="93" spans="2:15" ht="39.6">
      <c r="B93" s="30" t="s">
        <v>100</v>
      </c>
      <c r="G93" t="s">
        <v>81</v>
      </c>
      <c r="L93" t="s">
        <v>102</v>
      </c>
    </row>
    <row r="94" spans="2:15">
      <c r="B94" t="s">
        <v>80</v>
      </c>
      <c r="C94">
        <v>148</v>
      </c>
      <c r="E94" t="s">
        <v>80</v>
      </c>
      <c r="F94">
        <v>154</v>
      </c>
      <c r="G94">
        <v>140</v>
      </c>
      <c r="H94">
        <f>$G$94-H96</f>
        <v>119.2</v>
      </c>
      <c r="I94">
        <f t="shared" ref="I94:K94" si="30">$G$94-I96</f>
        <v>98.4</v>
      </c>
      <c r="J94">
        <f t="shared" si="30"/>
        <v>77.599999999999994</v>
      </c>
      <c r="K94">
        <f t="shared" si="30"/>
        <v>56.8</v>
      </c>
      <c r="L94">
        <v>36</v>
      </c>
      <c r="N94" t="s">
        <v>77</v>
      </c>
      <c r="O94">
        <f>(G94-L94)/5</f>
        <v>20.8</v>
      </c>
    </row>
    <row r="95" spans="2:15">
      <c r="N95" t="s">
        <v>103</v>
      </c>
      <c r="O95">
        <f>(1-L94/G94)*100</f>
        <v>74.285714285714292</v>
      </c>
    </row>
    <row r="96" spans="2:15">
      <c r="B96" t="s">
        <v>77</v>
      </c>
      <c r="C96">
        <v>-11</v>
      </c>
      <c r="E96" t="s">
        <v>77</v>
      </c>
      <c r="F96">
        <v>-11</v>
      </c>
      <c r="G96">
        <v>0</v>
      </c>
      <c r="H96">
        <f>$O$94*1</f>
        <v>20.8</v>
      </c>
      <c r="I96">
        <f>$O$94*2</f>
        <v>41.6</v>
      </c>
      <c r="J96">
        <f>$O$94*3</f>
        <v>62.400000000000006</v>
      </c>
      <c r="K96">
        <f>$O$94*4</f>
        <v>83.2</v>
      </c>
      <c r="L96">
        <f>$O$94*5</f>
        <v>104</v>
      </c>
    </row>
    <row r="97" spans="2:12">
      <c r="B97" t="s">
        <v>26</v>
      </c>
      <c r="E97" t="s">
        <v>90</v>
      </c>
      <c r="F97" t="s">
        <v>91</v>
      </c>
    </row>
    <row r="98" spans="2:12">
      <c r="C98">
        <v>0</v>
      </c>
      <c r="E98">
        <v>0</v>
      </c>
      <c r="F98" s="29"/>
      <c r="G98" s="29"/>
      <c r="I98" s="28"/>
      <c r="J98" s="29"/>
    </row>
    <row r="99" spans="2:12">
      <c r="E99">
        <v>-10</v>
      </c>
      <c r="F99" s="29"/>
      <c r="G99" s="29"/>
      <c r="H99" s="29"/>
      <c r="I99" s="29"/>
      <c r="J99" s="29"/>
      <c r="K99" s="29"/>
    </row>
    <row r="100" spans="2:12">
      <c r="E100">
        <v>-20</v>
      </c>
      <c r="F100" s="29"/>
      <c r="G100" s="29"/>
      <c r="H100" s="29"/>
      <c r="I100" s="29"/>
      <c r="J100" s="29"/>
      <c r="K100" s="29"/>
    </row>
    <row r="101" spans="2:12">
      <c r="E101">
        <v>-30</v>
      </c>
      <c r="F101" s="29"/>
      <c r="G101" s="29"/>
      <c r="H101" s="29"/>
      <c r="I101" s="29"/>
      <c r="J101" s="29"/>
      <c r="K101" s="29"/>
    </row>
    <row r="102" spans="2:12">
      <c r="E102">
        <v>-40</v>
      </c>
      <c r="F102" s="29"/>
      <c r="G102" s="29"/>
      <c r="H102" s="29"/>
      <c r="I102" s="29"/>
      <c r="J102" s="29"/>
      <c r="K102" s="29"/>
    </row>
    <row r="103" spans="2:12">
      <c r="D103">
        <v>48</v>
      </c>
      <c r="E103">
        <v>-50</v>
      </c>
      <c r="F103" s="29"/>
      <c r="G103" s="29">
        <v>6582.1</v>
      </c>
      <c r="H103" s="29"/>
      <c r="I103" s="29"/>
      <c r="J103" s="29"/>
      <c r="K103" s="29"/>
    </row>
    <row r="104" spans="2:12">
      <c r="F104">
        <f>F94/$G$54</f>
        <v>1.0769230769230769</v>
      </c>
      <c r="G104">
        <f t="shared" ref="G104:L104" si="31">G94/$G$94</f>
        <v>1</v>
      </c>
      <c r="H104">
        <f t="shared" si="31"/>
        <v>0.85142857142857142</v>
      </c>
      <c r="I104">
        <f t="shared" si="31"/>
        <v>0.70285714285714285</v>
      </c>
      <c r="J104">
        <f t="shared" si="31"/>
        <v>0.55428571428571427</v>
      </c>
      <c r="K104">
        <f t="shared" si="31"/>
        <v>0.40571428571428569</v>
      </c>
      <c r="L104">
        <f t="shared" si="31"/>
        <v>0.25714285714285712</v>
      </c>
    </row>
    <row r="106" spans="2:12">
      <c r="E106" t="s">
        <v>95</v>
      </c>
      <c r="F106" s="29">
        <v>2166</v>
      </c>
      <c r="J106" s="29">
        <v>-943</v>
      </c>
      <c r="K106" s="29">
        <v>-1015</v>
      </c>
    </row>
    <row r="107" spans="2:12">
      <c r="E107" t="s">
        <v>96</v>
      </c>
      <c r="F107" s="29">
        <v>2772.4</v>
      </c>
      <c r="J107" t="s">
        <v>97</v>
      </c>
      <c r="K107">
        <v>-140</v>
      </c>
    </row>
    <row r="108" spans="2:12">
      <c r="F108">
        <f>F107-F106</f>
        <v>606.40000000000009</v>
      </c>
      <c r="H108" s="29"/>
      <c r="I108" s="29"/>
      <c r="K108">
        <f>K106-K107</f>
        <v>-875</v>
      </c>
    </row>
    <row r="110" spans="2:12">
      <c r="B110" t="s">
        <v>26</v>
      </c>
      <c r="D110" s="28"/>
      <c r="E110" t="s">
        <v>93</v>
      </c>
      <c r="F110" t="s">
        <v>92</v>
      </c>
    </row>
    <row r="111" spans="2:12">
      <c r="D111" s="28"/>
      <c r="E111">
        <v>0</v>
      </c>
      <c r="F111">
        <f>F98/1000*9.8</f>
        <v>0</v>
      </c>
      <c r="G111">
        <f t="shared" ref="G111:K111" si="32">G98/1000*9.8</f>
        <v>0</v>
      </c>
      <c r="H111">
        <f t="shared" si="32"/>
        <v>0</v>
      </c>
      <c r="I111">
        <f t="shared" si="32"/>
        <v>0</v>
      </c>
      <c r="J111">
        <f t="shared" si="32"/>
        <v>0</v>
      </c>
      <c r="K111">
        <f t="shared" si="32"/>
        <v>0</v>
      </c>
    </row>
    <row r="112" spans="2:12">
      <c r="D112" s="28"/>
      <c r="E112">
        <v>-10</v>
      </c>
      <c r="F112">
        <f t="shared" ref="F112:K112" si="33">F99/1000*9.8</f>
        <v>0</v>
      </c>
      <c r="G112">
        <f t="shared" si="33"/>
        <v>0</v>
      </c>
      <c r="H112">
        <f t="shared" si="33"/>
        <v>0</v>
      </c>
      <c r="I112">
        <f t="shared" si="33"/>
        <v>0</v>
      </c>
      <c r="J112">
        <f t="shared" si="33"/>
        <v>0</v>
      </c>
      <c r="K112">
        <f t="shared" si="33"/>
        <v>0</v>
      </c>
    </row>
    <row r="113" spans="2:12">
      <c r="D113" s="28"/>
      <c r="E113">
        <v>-20</v>
      </c>
      <c r="F113">
        <f t="shared" ref="F113:K113" si="34">F100/1000*9.8</f>
        <v>0</v>
      </c>
      <c r="G113">
        <f t="shared" si="34"/>
        <v>0</v>
      </c>
      <c r="H113">
        <f t="shared" si="34"/>
        <v>0</v>
      </c>
      <c r="I113">
        <f t="shared" si="34"/>
        <v>0</v>
      </c>
      <c r="J113">
        <f t="shared" si="34"/>
        <v>0</v>
      </c>
      <c r="K113">
        <f t="shared" si="34"/>
        <v>0</v>
      </c>
    </row>
    <row r="114" spans="2:12">
      <c r="D114" s="28"/>
      <c r="E114">
        <v>-30</v>
      </c>
      <c r="F114">
        <f t="shared" ref="F114:K114" si="35">F101/1000*9.8</f>
        <v>0</v>
      </c>
      <c r="G114">
        <f t="shared" si="35"/>
        <v>0</v>
      </c>
      <c r="H114">
        <f t="shared" si="35"/>
        <v>0</v>
      </c>
      <c r="I114">
        <f t="shared" si="35"/>
        <v>0</v>
      </c>
      <c r="J114">
        <f t="shared" si="35"/>
        <v>0</v>
      </c>
      <c r="K114">
        <f t="shared" si="35"/>
        <v>0</v>
      </c>
    </row>
    <row r="115" spans="2:12">
      <c r="D115" s="28"/>
      <c r="E115">
        <v>-40</v>
      </c>
      <c r="F115">
        <f t="shared" ref="F115:K115" si="36">F102/1000*9.8</f>
        <v>0</v>
      </c>
      <c r="G115">
        <f t="shared" si="36"/>
        <v>0</v>
      </c>
      <c r="H115">
        <f t="shared" si="36"/>
        <v>0</v>
      </c>
      <c r="I115">
        <f t="shared" si="36"/>
        <v>0</v>
      </c>
      <c r="J115">
        <f t="shared" si="36"/>
        <v>0</v>
      </c>
      <c r="K115">
        <f t="shared" si="36"/>
        <v>0</v>
      </c>
    </row>
    <row r="116" spans="2:12">
      <c r="D116" s="28"/>
      <c r="E116">
        <v>-50</v>
      </c>
      <c r="F116">
        <f t="shared" ref="F116:K116" si="37">F103/1000*9.8</f>
        <v>0</v>
      </c>
      <c r="G116">
        <f t="shared" si="37"/>
        <v>64.504580000000004</v>
      </c>
      <c r="H116">
        <f t="shared" si="37"/>
        <v>0</v>
      </c>
      <c r="I116">
        <f t="shared" si="37"/>
        <v>0</v>
      </c>
      <c r="J116">
        <f t="shared" si="37"/>
        <v>0</v>
      </c>
      <c r="K116">
        <f t="shared" si="37"/>
        <v>0</v>
      </c>
    </row>
    <row r="117" spans="2:12">
      <c r="D117" s="28"/>
      <c r="F117" t="s">
        <v>88</v>
      </c>
      <c r="G117" t="s">
        <v>83</v>
      </c>
      <c r="H117" t="s">
        <v>84</v>
      </c>
      <c r="I117" t="s">
        <v>85</v>
      </c>
      <c r="J117" t="s">
        <v>86</v>
      </c>
      <c r="K117" t="s">
        <v>87</v>
      </c>
      <c r="L117" t="s">
        <v>89</v>
      </c>
    </row>
    <row r="120" spans="2:12">
      <c r="B120" t="s">
        <v>26</v>
      </c>
      <c r="C120" t="s">
        <v>98</v>
      </c>
      <c r="D120" s="28"/>
      <c r="E120" t="s">
        <v>93</v>
      </c>
      <c r="F120" t="s">
        <v>92</v>
      </c>
    </row>
    <row r="121" spans="2:12">
      <c r="D121" s="28"/>
      <c r="E121">
        <v>0</v>
      </c>
    </row>
    <row r="122" spans="2:12">
      <c r="D122" s="28"/>
      <c r="E122">
        <v>-10</v>
      </c>
      <c r="F122">
        <f>F112-F$111</f>
        <v>0</v>
      </c>
      <c r="G122">
        <f t="shared" ref="G122:K122" si="38">G112-G$111</f>
        <v>0</v>
      </c>
      <c r="H122">
        <f t="shared" si="38"/>
        <v>0</v>
      </c>
      <c r="I122">
        <f t="shared" si="38"/>
        <v>0</v>
      </c>
      <c r="J122">
        <f t="shared" si="38"/>
        <v>0</v>
      </c>
      <c r="K122">
        <f t="shared" si="38"/>
        <v>0</v>
      </c>
    </row>
    <row r="123" spans="2:12">
      <c r="D123" s="28"/>
      <c r="E123">
        <v>-20</v>
      </c>
      <c r="F123">
        <f t="shared" ref="F123:K123" si="39">F113-F$111</f>
        <v>0</v>
      </c>
      <c r="G123">
        <f t="shared" si="39"/>
        <v>0</v>
      </c>
      <c r="H123">
        <f t="shared" si="39"/>
        <v>0</v>
      </c>
      <c r="I123">
        <f t="shared" si="39"/>
        <v>0</v>
      </c>
      <c r="J123">
        <f t="shared" si="39"/>
        <v>0</v>
      </c>
      <c r="K123">
        <f t="shared" si="39"/>
        <v>0</v>
      </c>
    </row>
    <row r="124" spans="2:12">
      <c r="D124" s="28"/>
      <c r="E124">
        <v>-30</v>
      </c>
      <c r="F124">
        <f t="shared" ref="F124:K124" si="40">F114-F$111</f>
        <v>0</v>
      </c>
      <c r="G124">
        <f t="shared" si="40"/>
        <v>0</v>
      </c>
      <c r="H124">
        <f t="shared" si="40"/>
        <v>0</v>
      </c>
      <c r="I124">
        <f t="shared" si="40"/>
        <v>0</v>
      </c>
      <c r="J124">
        <f t="shared" si="40"/>
        <v>0</v>
      </c>
      <c r="K124">
        <f t="shared" si="40"/>
        <v>0</v>
      </c>
    </row>
    <row r="125" spans="2:12">
      <c r="D125" s="28"/>
      <c r="E125">
        <v>-40</v>
      </c>
      <c r="F125">
        <f t="shared" ref="F125:K125" si="41">F115-F$111</f>
        <v>0</v>
      </c>
      <c r="G125">
        <f t="shared" si="41"/>
        <v>0</v>
      </c>
      <c r="H125">
        <f t="shared" si="41"/>
        <v>0</v>
      </c>
      <c r="I125">
        <f t="shared" si="41"/>
        <v>0</v>
      </c>
      <c r="J125">
        <f t="shared" si="41"/>
        <v>0</v>
      </c>
      <c r="K125">
        <f t="shared" si="41"/>
        <v>0</v>
      </c>
    </row>
    <row r="126" spans="2:12">
      <c r="D126" s="28"/>
      <c r="E126">
        <v>-50</v>
      </c>
      <c r="F126">
        <f t="shared" ref="F126:K126" si="42">F116-F$111</f>
        <v>0</v>
      </c>
      <c r="G126">
        <f t="shared" si="42"/>
        <v>64.504580000000004</v>
      </c>
      <c r="H126">
        <f t="shared" si="42"/>
        <v>0</v>
      </c>
      <c r="I126">
        <f t="shared" si="42"/>
        <v>0</v>
      </c>
      <c r="J126">
        <f t="shared" si="42"/>
        <v>0</v>
      </c>
      <c r="K126">
        <f t="shared" si="42"/>
        <v>0</v>
      </c>
    </row>
    <row r="127" spans="2:12">
      <c r="D127" s="28"/>
      <c r="F127" t="s">
        <v>88</v>
      </c>
      <c r="G127" t="s">
        <v>83</v>
      </c>
      <c r="H127" t="s">
        <v>84</v>
      </c>
      <c r="I127" t="s">
        <v>85</v>
      </c>
      <c r="J127" t="s">
        <v>86</v>
      </c>
      <c r="K127" t="s">
        <v>87</v>
      </c>
      <c r="L127" t="s">
        <v>89</v>
      </c>
    </row>
    <row r="131" spans="2:15" ht="39.6">
      <c r="B131" s="30" t="s">
        <v>104</v>
      </c>
      <c r="G131" t="s">
        <v>81</v>
      </c>
      <c r="L131" t="s">
        <v>102</v>
      </c>
    </row>
    <row r="132" spans="2:15">
      <c r="B132" t="s">
        <v>80</v>
      </c>
      <c r="C132">
        <v>148</v>
      </c>
      <c r="E132" t="s">
        <v>80</v>
      </c>
      <c r="F132">
        <v>154</v>
      </c>
      <c r="G132">
        <v>144</v>
      </c>
      <c r="H132">
        <f>$G$132-H134</f>
        <v>123.2</v>
      </c>
      <c r="I132">
        <f t="shared" ref="I132:K132" si="43">$G$132-I134</f>
        <v>102.4</v>
      </c>
      <c r="J132">
        <f t="shared" si="43"/>
        <v>81.599999999999994</v>
      </c>
      <c r="K132">
        <f t="shared" si="43"/>
        <v>60.8</v>
      </c>
      <c r="L132">
        <f>40</f>
        <v>40</v>
      </c>
      <c r="N132" t="s">
        <v>77</v>
      </c>
      <c r="O132">
        <f>(G132-L132)/5</f>
        <v>20.8</v>
      </c>
    </row>
    <row r="133" spans="2:15">
      <c r="N133" t="s">
        <v>103</v>
      </c>
      <c r="O133">
        <f>(1-L132/G132)*100</f>
        <v>72.222222222222214</v>
      </c>
    </row>
    <row r="134" spans="2:15">
      <c r="B134" t="s">
        <v>77</v>
      </c>
      <c r="C134">
        <v>-11</v>
      </c>
      <c r="E134" t="s">
        <v>77</v>
      </c>
      <c r="F134">
        <f>G132-F132</f>
        <v>-10</v>
      </c>
      <c r="G134">
        <v>0</v>
      </c>
      <c r="H134">
        <f>$O$132*1</f>
        <v>20.8</v>
      </c>
      <c r="I134">
        <f>$O$132*2</f>
        <v>41.6</v>
      </c>
      <c r="J134">
        <f>$O$132*3</f>
        <v>62.400000000000006</v>
      </c>
      <c r="K134">
        <f>$O$132*4</f>
        <v>83.2</v>
      </c>
      <c r="L134">
        <f>$O$132*5</f>
        <v>104</v>
      </c>
    </row>
    <row r="135" spans="2:15">
      <c r="B135" t="s">
        <v>26</v>
      </c>
      <c r="E135" t="s">
        <v>90</v>
      </c>
      <c r="F135" t="s">
        <v>91</v>
      </c>
    </row>
    <row r="136" spans="2:15">
      <c r="C136">
        <v>0</v>
      </c>
      <c r="E136">
        <v>0</v>
      </c>
      <c r="F136" s="29"/>
      <c r="G136" s="29">
        <v>0</v>
      </c>
      <c r="H136">
        <v>-870</v>
      </c>
      <c r="I136" s="28">
        <f>H146+I146</f>
        <v>-1620</v>
      </c>
      <c r="J136" s="29">
        <f>SUM(H146:J146)</f>
        <v>-2160</v>
      </c>
      <c r="K136" s="29">
        <f>SUM(H146:K146)</f>
        <v>-2281</v>
      </c>
    </row>
    <row r="137" spans="2:15">
      <c r="E137">
        <v>-10</v>
      </c>
      <c r="F137" s="29"/>
      <c r="G137" s="29">
        <v>3791.2</v>
      </c>
      <c r="H137" s="29">
        <f>1458.2-H145</f>
        <v>3198.2</v>
      </c>
      <c r="I137" s="29">
        <v>2829</v>
      </c>
      <c r="J137" s="29">
        <v>2770.6</v>
      </c>
      <c r="K137" s="29">
        <v>2689.7</v>
      </c>
    </row>
    <row r="138" spans="2:15">
      <c r="E138">
        <v>-20</v>
      </c>
      <c r="F138" s="29"/>
      <c r="G138" s="29">
        <v>7692.5</v>
      </c>
      <c r="H138" s="29">
        <f>4764.5-H145</f>
        <v>6504.5</v>
      </c>
      <c r="I138" s="29">
        <v>5709.8</v>
      </c>
      <c r="J138" s="29">
        <v>5553.7</v>
      </c>
      <c r="K138" s="29">
        <v>5345.5</v>
      </c>
    </row>
    <row r="139" spans="2:15">
      <c r="E139">
        <v>-30</v>
      </c>
      <c r="F139" s="29"/>
      <c r="G139" s="29">
        <v>11478.6</v>
      </c>
      <c r="H139" s="29">
        <f>8040.4-H145</f>
        <v>9780.4</v>
      </c>
      <c r="I139" s="29">
        <v>8556.7000000000007</v>
      </c>
      <c r="J139" s="29">
        <v>8282</v>
      </c>
      <c r="K139" s="29">
        <v>8003.5</v>
      </c>
    </row>
    <row r="140" spans="2:15">
      <c r="E140">
        <v>-40</v>
      </c>
      <c r="F140" s="29"/>
      <c r="G140" s="29">
        <v>15118.2</v>
      </c>
      <c r="H140" s="29">
        <f>11230.7-H145</f>
        <v>12970.7</v>
      </c>
      <c r="I140" s="29">
        <v>11444.3</v>
      </c>
      <c r="J140" s="29">
        <v>11028.2</v>
      </c>
      <c r="K140" s="29">
        <v>10580.7</v>
      </c>
    </row>
    <row r="141" spans="2:15">
      <c r="E141">
        <v>-50</v>
      </c>
      <c r="F141" s="29"/>
      <c r="G141" s="29">
        <v>18635.099999999999</v>
      </c>
      <c r="H141" s="29">
        <f>14320.2-H145</f>
        <v>16060.2</v>
      </c>
      <c r="I141" s="29">
        <v>14228.6</v>
      </c>
      <c r="J141" s="29">
        <v>13698.9</v>
      </c>
      <c r="K141" s="29">
        <v>13167.2</v>
      </c>
    </row>
    <row r="142" spans="2:15">
      <c r="F142">
        <f>F$132/$G$132</f>
        <v>1.0694444444444444</v>
      </c>
      <c r="G142">
        <f t="shared" ref="G142:L142" si="44">G$132/$G$132</f>
        <v>1</v>
      </c>
      <c r="H142">
        <f t="shared" si="44"/>
        <v>0.85555555555555562</v>
      </c>
      <c r="I142">
        <f t="shared" si="44"/>
        <v>0.71111111111111114</v>
      </c>
      <c r="J142">
        <f t="shared" si="44"/>
        <v>0.56666666666666665</v>
      </c>
      <c r="K142">
        <f t="shared" si="44"/>
        <v>0.42222222222222222</v>
      </c>
      <c r="L142">
        <f t="shared" si="44"/>
        <v>0.27777777777777779</v>
      </c>
    </row>
    <row r="144" spans="2:15">
      <c r="E144" t="s">
        <v>95</v>
      </c>
      <c r="F144" s="29"/>
      <c r="G144" s="29">
        <v>-320</v>
      </c>
      <c r="H144" s="29">
        <v>-1190</v>
      </c>
      <c r="I144" s="29">
        <v>-1940</v>
      </c>
      <c r="J144" s="29">
        <v>-2480</v>
      </c>
      <c r="K144" s="29">
        <v>-2601</v>
      </c>
    </row>
    <row r="145" spans="2:12">
      <c r="E145" t="s">
        <v>96</v>
      </c>
      <c r="F145" s="29"/>
      <c r="H145" s="29">
        <v>-1740</v>
      </c>
    </row>
    <row r="146" spans="2:12">
      <c r="H146">
        <f>H144-G144</f>
        <v>-870</v>
      </c>
      <c r="I146">
        <f>I144-H144</f>
        <v>-750</v>
      </c>
      <c r="J146">
        <f>J144-I144</f>
        <v>-540</v>
      </c>
      <c r="K146">
        <f>K144-J144</f>
        <v>-121</v>
      </c>
    </row>
    <row r="148" spans="2:12">
      <c r="B148" t="s">
        <v>26</v>
      </c>
      <c r="C148" t="s">
        <v>98</v>
      </c>
      <c r="D148" s="28"/>
      <c r="E148" t="s">
        <v>93</v>
      </c>
      <c r="F148" t="s">
        <v>92</v>
      </c>
    </row>
    <row r="149" spans="2:12">
      <c r="D149" s="28"/>
      <c r="E149">
        <v>0</v>
      </c>
      <c r="F149">
        <f>F136/1000*9.8</f>
        <v>0</v>
      </c>
      <c r="G149">
        <f t="shared" ref="G149:K149" si="45">G136/1000*9.8</f>
        <v>0</v>
      </c>
      <c r="H149">
        <f t="shared" si="45"/>
        <v>-8.5259999999999998</v>
      </c>
      <c r="I149">
        <f t="shared" si="45"/>
        <v>-15.876000000000003</v>
      </c>
      <c r="J149">
        <f t="shared" si="45"/>
        <v>-21.168000000000003</v>
      </c>
      <c r="K149">
        <f t="shared" si="45"/>
        <v>-22.353800000000003</v>
      </c>
    </row>
    <row r="150" spans="2:12">
      <c r="D150" s="28"/>
      <c r="E150">
        <v>-10</v>
      </c>
      <c r="F150">
        <f t="shared" ref="F150:K150" si="46">F137/1000*9.8</f>
        <v>0</v>
      </c>
      <c r="G150">
        <f t="shared" si="46"/>
        <v>37.153759999999998</v>
      </c>
      <c r="H150">
        <f t="shared" si="46"/>
        <v>31.342360000000003</v>
      </c>
      <c r="I150">
        <f t="shared" si="46"/>
        <v>27.724200000000003</v>
      </c>
      <c r="J150">
        <f t="shared" si="46"/>
        <v>27.151880000000002</v>
      </c>
      <c r="K150">
        <f t="shared" si="46"/>
        <v>26.359059999999999</v>
      </c>
    </row>
    <row r="151" spans="2:12">
      <c r="D151" s="28"/>
      <c r="E151">
        <v>-20</v>
      </c>
      <c r="F151">
        <f t="shared" ref="F151:K151" si="47">F138/1000*9.8</f>
        <v>0</v>
      </c>
      <c r="G151">
        <f t="shared" si="47"/>
        <v>75.386499999999998</v>
      </c>
      <c r="H151">
        <f t="shared" si="47"/>
        <v>63.744100000000003</v>
      </c>
      <c r="I151">
        <f t="shared" si="47"/>
        <v>55.956040000000009</v>
      </c>
      <c r="J151">
        <f t="shared" si="47"/>
        <v>54.426260000000006</v>
      </c>
      <c r="K151">
        <f t="shared" si="47"/>
        <v>52.385900000000007</v>
      </c>
    </row>
    <row r="152" spans="2:12">
      <c r="D152" s="28"/>
      <c r="E152">
        <v>-30</v>
      </c>
      <c r="F152">
        <f t="shared" ref="F152:K152" si="48">F139/1000*9.8</f>
        <v>0</v>
      </c>
      <c r="G152">
        <f t="shared" si="48"/>
        <v>112.49028000000001</v>
      </c>
      <c r="H152">
        <f t="shared" si="48"/>
        <v>95.847920000000002</v>
      </c>
      <c r="I152">
        <f t="shared" si="48"/>
        <v>83.855660000000015</v>
      </c>
      <c r="J152">
        <f t="shared" si="48"/>
        <v>81.163600000000002</v>
      </c>
      <c r="K152">
        <f t="shared" si="48"/>
        <v>78.434300000000007</v>
      </c>
    </row>
    <row r="153" spans="2:12">
      <c r="D153" s="28"/>
      <c r="E153">
        <v>-40</v>
      </c>
      <c r="F153">
        <f t="shared" ref="F153:K153" si="49">F140/1000*9.8</f>
        <v>0</v>
      </c>
      <c r="G153">
        <f t="shared" si="49"/>
        <v>148.15836000000002</v>
      </c>
      <c r="H153">
        <f t="shared" si="49"/>
        <v>127.11286000000001</v>
      </c>
      <c r="I153">
        <f t="shared" si="49"/>
        <v>112.15414000000001</v>
      </c>
      <c r="J153">
        <f t="shared" si="49"/>
        <v>108.07636000000001</v>
      </c>
      <c r="K153">
        <f t="shared" si="49"/>
        <v>103.69086000000001</v>
      </c>
    </row>
    <row r="154" spans="2:12">
      <c r="D154" s="28"/>
      <c r="E154">
        <v>-50</v>
      </c>
      <c r="F154">
        <f t="shared" ref="F154:K154" si="50">F141/1000*9.8</f>
        <v>0</v>
      </c>
      <c r="G154">
        <f t="shared" si="50"/>
        <v>182.62397999999999</v>
      </c>
      <c r="H154">
        <f t="shared" si="50"/>
        <v>157.38996000000003</v>
      </c>
      <c r="I154">
        <f t="shared" si="50"/>
        <v>139.44028</v>
      </c>
      <c r="J154">
        <f t="shared" si="50"/>
        <v>134.24922000000001</v>
      </c>
      <c r="K154">
        <f t="shared" si="50"/>
        <v>129.03856000000002</v>
      </c>
    </row>
    <row r="155" spans="2:12">
      <c r="D155" s="28"/>
      <c r="F155">
        <f>F$132/$G$132</f>
        <v>1.0694444444444444</v>
      </c>
      <c r="G155">
        <f t="shared" ref="G155:L155" si="51">G$132/$G$132</f>
        <v>1</v>
      </c>
      <c r="H155">
        <f t="shared" si="51"/>
        <v>0.85555555555555562</v>
      </c>
      <c r="I155">
        <f t="shared" si="51"/>
        <v>0.71111111111111114</v>
      </c>
      <c r="J155">
        <f t="shared" si="51"/>
        <v>0.56666666666666665</v>
      </c>
      <c r="K155">
        <f t="shared" si="51"/>
        <v>0.42222222222222222</v>
      </c>
      <c r="L155">
        <f t="shared" si="51"/>
        <v>0.27777777777777779</v>
      </c>
    </row>
    <row r="158" spans="2:12">
      <c r="D158" s="28"/>
    </row>
    <row r="159" spans="2:12">
      <c r="D159" s="28"/>
    </row>
    <row r="160" spans="2:12">
      <c r="D160" s="28"/>
    </row>
    <row r="161" spans="4:4">
      <c r="D161" s="28"/>
    </row>
    <row r="162" spans="4:4">
      <c r="D162" s="28"/>
    </row>
    <row r="163" spans="4:4">
      <c r="D163" s="28"/>
    </row>
    <row r="164" spans="4:4">
      <c r="D164" s="28"/>
    </row>
    <row r="165" spans="4:4">
      <c r="D165" s="28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2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2023-07-21T07:32:00Z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